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52" windowHeight="8700" activeTab="0"/>
  </bookViews>
  <sheets>
    <sheet name="2015" sheetId="1" r:id="rId1"/>
    <sheet name="2016" sheetId="2" r:id="rId2"/>
    <sheet name="2017" sheetId="3" r:id="rId3"/>
  </sheets>
  <definedNames>
    <definedName name="_xlnm.Print_Titles" localSheetId="0">'2015'!$B:$B</definedName>
    <definedName name="_xlnm.Print_Titles" localSheetId="1">'2016'!$B:$B</definedName>
    <definedName name="_xlnm.Print_Titles" localSheetId="2">'2017'!$B:$B</definedName>
    <definedName name="_xlnm.Print_Area" localSheetId="0">'2015'!$A$1:$M$20</definedName>
    <definedName name="_xlnm.Print_Area" localSheetId="1">'2016'!$A$1:$M$20</definedName>
    <definedName name="_xlnm.Print_Area" localSheetId="2">'2017'!$A$1:$M$20</definedName>
  </definedNames>
  <calcPr fullCalcOnLoad="1"/>
</workbook>
</file>

<file path=xl/sharedStrings.xml><?xml version="1.0" encoding="utf-8"?>
<sst xmlns="http://schemas.openxmlformats.org/spreadsheetml/2006/main" count="90" uniqueCount="32">
  <si>
    <t>№ п/п</t>
  </si>
  <si>
    <t>Наименование поселений</t>
  </si>
  <si>
    <t>Налоговые доходы</t>
  </si>
  <si>
    <t>ДОХОДЫ</t>
  </si>
  <si>
    <t>Гусь-Хрустальный район</t>
  </si>
  <si>
    <t>г. Курлово</t>
  </si>
  <si>
    <t>п. Анопино</t>
  </si>
  <si>
    <t>п. Великодворский</t>
  </si>
  <si>
    <t>п. Добрятино</t>
  </si>
  <si>
    <t>п. Золотково</t>
  </si>
  <si>
    <t>п. Иванищи</t>
  </si>
  <si>
    <t>п. Красное Эхо</t>
  </si>
  <si>
    <t>п. Мезиновский</t>
  </si>
  <si>
    <t>п. Уршельский</t>
  </si>
  <si>
    <t>Григорьевское</t>
  </si>
  <si>
    <t>Демидовское</t>
  </si>
  <si>
    <t>Купреевское</t>
  </si>
  <si>
    <t>Краснооктябрьское</t>
  </si>
  <si>
    <t>Уляхинское</t>
  </si>
  <si>
    <r>
      <t xml:space="preserve">Численность постоянного населения </t>
    </r>
    <r>
      <rPr>
        <i/>
        <sz val="10"/>
        <rFont val="Arial Cyr"/>
        <family val="0"/>
      </rPr>
      <t>Нi</t>
    </r>
    <r>
      <rPr>
        <sz val="10"/>
        <rFont val="Arial Cyr"/>
        <family val="0"/>
      </rPr>
      <t xml:space="preserve"> (чел.)</t>
    </r>
  </si>
  <si>
    <r>
      <t xml:space="preserve">Налоговый потенциал (без род. платы) </t>
    </r>
    <r>
      <rPr>
        <i/>
        <sz val="10"/>
        <rFont val="Arial Cyr"/>
        <family val="0"/>
      </rPr>
      <t xml:space="preserve">Нпi, </t>
    </r>
    <r>
      <rPr>
        <sz val="10"/>
        <rFont val="Arial Cyr"/>
        <family val="0"/>
      </rPr>
      <t>тыс. руб</t>
    </r>
    <r>
      <rPr>
        <i/>
        <sz val="10"/>
        <rFont val="Arial Cyr"/>
        <family val="0"/>
      </rPr>
      <t>.</t>
    </r>
  </si>
  <si>
    <t>Доходы дорожного фонда</t>
  </si>
  <si>
    <r>
      <t xml:space="preserve">Индекс налогового потенциала </t>
    </r>
    <r>
      <rPr>
        <i/>
        <sz val="10"/>
        <rFont val="Arial Cyr"/>
        <family val="0"/>
      </rPr>
      <t>ИДПi</t>
    </r>
  </si>
  <si>
    <r>
      <t>Уровень бюджетной обеспеченности до выравнивания У</t>
    </r>
    <r>
      <rPr>
        <i/>
        <sz val="10"/>
        <rFont val="Arial Cyr"/>
        <family val="0"/>
      </rPr>
      <t xml:space="preserve">БОi, тыс. </t>
    </r>
    <r>
      <rPr>
        <sz val="10"/>
        <rFont val="Arial Cyr"/>
        <family val="0"/>
      </rPr>
      <t>руб.</t>
    </r>
  </si>
  <si>
    <t>Определение РФФП и распределение дотаций на выравнивание бюджетной обеспеченности поселений на 2015 год</t>
  </si>
  <si>
    <t>Определение РФФП и распределение дотаций на выравнивание бюджетной обеспеченности поселений на 2016 год</t>
  </si>
  <si>
    <t>Определение РФФП и распределение дотаций на выравнивание бюджетной обеспеченности поселений на 2017 год</t>
  </si>
  <si>
    <t xml:space="preserve">в т.ч. дотация за счет субвенции из областного бюджета </t>
  </si>
  <si>
    <t>Объем средств для доведения УБО до минимальных критериев 3139 (гп) и 2354 (сп)</t>
  </si>
  <si>
    <t>РФФПП  (Дотация на выравнивание бюджетной обеспеченности поселений)</t>
  </si>
  <si>
    <t>Иные межбюджетные трансферты на сбалансированность</t>
  </si>
  <si>
    <t>ИТОГО финансовая помощь из бюджета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</si>
</sst>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#,##0.0"/>
    <numFmt numFmtId="180" formatCode="#,##0.000"/>
  </numFmts>
  <fonts count="38">
    <font>
      <sz val="10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9" fontId="0" fillId="33" borderId="1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173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79" fontId="0" fillId="33" borderId="0" xfId="0" applyNumberFormat="1" applyFill="1" applyBorder="1" applyAlignment="1">
      <alignment/>
    </xf>
    <xf numFmtId="179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3" fontId="0" fillId="0" borderId="10" xfId="0" applyNumberForma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9" sqref="N19:O19"/>
    </sheetView>
  </sheetViews>
  <sheetFormatPr defaultColWidth="9.00390625" defaultRowHeight="12.75"/>
  <cols>
    <col min="1" max="1" width="4.50390625" style="4" customWidth="1"/>
    <col min="2" max="2" width="22.50390625" style="4" customWidth="1"/>
    <col min="3" max="3" width="11.50390625" style="4" customWidth="1"/>
    <col min="4" max="4" width="11.00390625" style="4" customWidth="1"/>
    <col min="5" max="5" width="9.625" style="4" customWidth="1"/>
    <col min="6" max="6" width="11.75390625" style="4" customWidth="1"/>
    <col min="7" max="7" width="11.25390625" style="4" customWidth="1"/>
    <col min="8" max="8" width="13.00390625" style="4" customWidth="1"/>
    <col min="9" max="9" width="12.625" style="4" customWidth="1"/>
    <col min="10" max="10" width="13.375" style="4" customWidth="1"/>
    <col min="11" max="11" width="14.375" style="4" customWidth="1"/>
    <col min="12" max="12" width="15.00390625" style="4" customWidth="1"/>
    <col min="13" max="13" width="13.375" style="4" customWidth="1"/>
  </cols>
  <sheetData>
    <row r="1" spans="1:13" ht="37.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18" t="s">
        <v>0</v>
      </c>
      <c r="B3" s="18" t="s">
        <v>1</v>
      </c>
      <c r="C3" s="18" t="s">
        <v>19</v>
      </c>
      <c r="D3" s="20" t="s">
        <v>3</v>
      </c>
      <c r="E3" s="21"/>
      <c r="F3" s="18" t="s">
        <v>20</v>
      </c>
      <c r="G3" s="18" t="s">
        <v>22</v>
      </c>
      <c r="H3" s="18" t="s">
        <v>23</v>
      </c>
      <c r="I3" s="18" t="s">
        <v>28</v>
      </c>
      <c r="J3" s="18" t="s">
        <v>29</v>
      </c>
      <c r="K3" s="18" t="s">
        <v>27</v>
      </c>
      <c r="L3" s="18" t="s">
        <v>30</v>
      </c>
      <c r="M3" s="18" t="s">
        <v>31</v>
      </c>
    </row>
    <row r="4" spans="1:26" ht="110.25" customHeight="1">
      <c r="A4" s="19"/>
      <c r="B4" s="19"/>
      <c r="C4" s="19"/>
      <c r="D4" s="10" t="s">
        <v>2</v>
      </c>
      <c r="E4" s="8" t="s">
        <v>21</v>
      </c>
      <c r="F4" s="22"/>
      <c r="G4" s="19"/>
      <c r="H4" s="19"/>
      <c r="I4" s="19"/>
      <c r="J4" s="19"/>
      <c r="K4" s="22"/>
      <c r="L4" s="19"/>
      <c r="M4" s="1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7">
        <v>12</v>
      </c>
      <c r="M5" s="17">
        <v>13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6" customFormat="1" ht="12.75">
      <c r="A6" s="15"/>
      <c r="B6" s="15" t="s">
        <v>4</v>
      </c>
      <c r="C6" s="13">
        <f>SUM(C7:C20)</f>
        <v>41626</v>
      </c>
      <c r="D6" s="13">
        <f>SUM(D7:D20)</f>
        <v>50771</v>
      </c>
      <c r="E6" s="13">
        <f>SUM(E7:E20)</f>
        <v>1488</v>
      </c>
      <c r="F6" s="13">
        <f>SUM(F7:F20)</f>
        <v>52259</v>
      </c>
      <c r="G6" s="13"/>
      <c r="H6" s="13"/>
      <c r="I6" s="13">
        <f>SUM(I7:I20)</f>
        <v>50735.3</v>
      </c>
      <c r="J6" s="13">
        <f>SUM(J7:J20)</f>
        <v>50742</v>
      </c>
      <c r="K6" s="13">
        <v>32101</v>
      </c>
      <c r="L6" s="13">
        <f>SUM(L7:L20)</f>
        <v>8950</v>
      </c>
      <c r="M6" s="13">
        <f>SUM(M7:M20)</f>
        <v>59692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2.75">
      <c r="A7" s="3">
        <v>1</v>
      </c>
      <c r="B7" s="2" t="s">
        <v>5</v>
      </c>
      <c r="C7" s="6">
        <v>6378</v>
      </c>
      <c r="D7" s="6">
        <v>13253</v>
      </c>
      <c r="E7" s="6">
        <v>1488</v>
      </c>
      <c r="F7" s="6">
        <f>SUM(D7:E7)</f>
        <v>14741</v>
      </c>
      <c r="G7" s="12">
        <f>(F7*1000/C7)/3139</f>
        <v>0.7362937526866156</v>
      </c>
      <c r="H7" s="12">
        <f aca="true" t="shared" si="0" ref="H7:H20">G7</f>
        <v>0.7362937526866156</v>
      </c>
      <c r="I7" s="6">
        <f>ROUND((3139-3139*H7)*C7/1000,1)</f>
        <v>5279.5</v>
      </c>
      <c r="J7" s="6">
        <f aca="true" t="shared" si="1" ref="J7:J20">CEILING(I7,1)</f>
        <v>5280</v>
      </c>
      <c r="K7" s="6">
        <f>$K$6*J7/$J$6</f>
        <v>3340.2956131015726</v>
      </c>
      <c r="L7" s="26"/>
      <c r="M7" s="6">
        <f>J7+L7</f>
        <v>5280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" customFormat="1" ht="12.75">
      <c r="A8" s="3">
        <v>2</v>
      </c>
      <c r="B8" s="2" t="s">
        <v>6</v>
      </c>
      <c r="C8" s="6">
        <v>3810</v>
      </c>
      <c r="D8" s="6">
        <v>3764</v>
      </c>
      <c r="E8" s="6"/>
      <c r="F8" s="6">
        <f aca="true" t="shared" si="2" ref="F8:F20">SUM(D8:E8)</f>
        <v>3764</v>
      </c>
      <c r="G8" s="12">
        <f aca="true" t="shared" si="3" ref="G8:G20">(F8*1000/C8)/2354</f>
        <v>0.4196799104444995</v>
      </c>
      <c r="H8" s="12">
        <f t="shared" si="0"/>
        <v>0.4196799104444995</v>
      </c>
      <c r="I8" s="6">
        <f aca="true" t="shared" si="4" ref="I8:I20">ROUND((2354-2354*H8)*C8/1000,1)</f>
        <v>5204.7</v>
      </c>
      <c r="J8" s="6">
        <f t="shared" si="1"/>
        <v>5205</v>
      </c>
      <c r="K8" s="6">
        <f aca="true" t="shared" si="5" ref="K8:K20">$K$6*J8/$J$6</f>
        <v>3292.8482322336527</v>
      </c>
      <c r="L8" s="26"/>
      <c r="M8" s="6">
        <f aca="true" t="shared" si="6" ref="M8:M20">J8+L8</f>
        <v>5205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>
        <v>3</v>
      </c>
      <c r="B9" s="2" t="s">
        <v>7</v>
      </c>
      <c r="C9" s="6">
        <v>1982</v>
      </c>
      <c r="D9" s="6">
        <v>2253</v>
      </c>
      <c r="E9" s="6"/>
      <c r="F9" s="6">
        <f t="shared" si="2"/>
        <v>2253</v>
      </c>
      <c r="G9" s="12">
        <f t="shared" si="3"/>
        <v>0.48289319251341944</v>
      </c>
      <c r="H9" s="12">
        <f t="shared" si="0"/>
        <v>0.48289319251341944</v>
      </c>
      <c r="I9" s="6">
        <f t="shared" si="4"/>
        <v>2412.6</v>
      </c>
      <c r="J9" s="6">
        <f t="shared" si="1"/>
        <v>2413</v>
      </c>
      <c r="K9" s="6">
        <f t="shared" si="5"/>
        <v>1526.540400457215</v>
      </c>
      <c r="L9" s="26"/>
      <c r="M9" s="6">
        <f t="shared" si="6"/>
        <v>2413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3">
        <v>4</v>
      </c>
      <c r="B10" s="2" t="s">
        <v>8</v>
      </c>
      <c r="C10" s="6">
        <v>2314</v>
      </c>
      <c r="D10" s="6">
        <v>3090</v>
      </c>
      <c r="E10" s="6"/>
      <c r="F10" s="6">
        <f t="shared" si="2"/>
        <v>3090</v>
      </c>
      <c r="G10" s="12">
        <f t="shared" si="3"/>
        <v>0.5672684975425709</v>
      </c>
      <c r="H10" s="12">
        <f t="shared" si="0"/>
        <v>0.5672684975425709</v>
      </c>
      <c r="I10" s="6">
        <f t="shared" si="4"/>
        <v>2357.2</v>
      </c>
      <c r="J10" s="6">
        <f t="shared" si="1"/>
        <v>2358</v>
      </c>
      <c r="K10" s="6">
        <f t="shared" si="5"/>
        <v>1491.745654487407</v>
      </c>
      <c r="L10" s="26">
        <v>500</v>
      </c>
      <c r="M10" s="6">
        <f t="shared" si="6"/>
        <v>2858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>
        <v>5</v>
      </c>
      <c r="B11" s="2" t="s">
        <v>9</v>
      </c>
      <c r="C11" s="6">
        <v>4328</v>
      </c>
      <c r="D11" s="6">
        <v>3622</v>
      </c>
      <c r="E11" s="6"/>
      <c r="F11" s="6">
        <f t="shared" si="2"/>
        <v>3622</v>
      </c>
      <c r="G11" s="12">
        <f t="shared" si="3"/>
        <v>0.3555123854154725</v>
      </c>
      <c r="H11" s="12">
        <f t="shared" si="0"/>
        <v>0.3555123854154725</v>
      </c>
      <c r="I11" s="6">
        <f t="shared" si="4"/>
        <v>6566.1</v>
      </c>
      <c r="J11" s="6">
        <f t="shared" si="1"/>
        <v>6567</v>
      </c>
      <c r="K11" s="6">
        <f t="shared" si="5"/>
        <v>4154.492668795081</v>
      </c>
      <c r="L11" s="26">
        <v>500</v>
      </c>
      <c r="M11" s="6">
        <f t="shared" si="6"/>
        <v>7067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3">
        <v>6</v>
      </c>
      <c r="B12" s="2" t="s">
        <v>10</v>
      </c>
      <c r="C12" s="6">
        <v>2230</v>
      </c>
      <c r="D12" s="6">
        <v>1544</v>
      </c>
      <c r="E12" s="6"/>
      <c r="F12" s="6">
        <f t="shared" si="2"/>
        <v>1544</v>
      </c>
      <c r="G12" s="12">
        <f t="shared" si="3"/>
        <v>0.29412773220660565</v>
      </c>
      <c r="H12" s="12">
        <f t="shared" si="0"/>
        <v>0.29412773220660565</v>
      </c>
      <c r="I12" s="6">
        <f t="shared" si="4"/>
        <v>3705.4</v>
      </c>
      <c r="J12" s="6">
        <f t="shared" si="1"/>
        <v>3706</v>
      </c>
      <c r="K12" s="6">
        <f t="shared" si="5"/>
        <v>2344.5332466201567</v>
      </c>
      <c r="L12" s="26">
        <v>500</v>
      </c>
      <c r="M12" s="6">
        <f t="shared" si="6"/>
        <v>4206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3">
        <v>7</v>
      </c>
      <c r="B13" s="2" t="s">
        <v>11</v>
      </c>
      <c r="C13" s="6">
        <v>3198</v>
      </c>
      <c r="D13" s="6">
        <v>4499</v>
      </c>
      <c r="E13" s="6"/>
      <c r="F13" s="6">
        <f t="shared" si="2"/>
        <v>4499</v>
      </c>
      <c r="G13" s="12">
        <f t="shared" si="3"/>
        <v>0.5976281905162689</v>
      </c>
      <c r="H13" s="12">
        <f t="shared" si="0"/>
        <v>0.5976281905162689</v>
      </c>
      <c r="I13" s="6">
        <f t="shared" si="4"/>
        <v>3029.1</v>
      </c>
      <c r="J13" s="6">
        <f t="shared" si="1"/>
        <v>3030</v>
      </c>
      <c r="K13" s="6">
        <f t="shared" si="5"/>
        <v>1916.8741870639706</v>
      </c>
      <c r="L13" s="26">
        <v>500</v>
      </c>
      <c r="M13" s="6">
        <f t="shared" si="6"/>
        <v>3530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3">
        <v>8</v>
      </c>
      <c r="B14" s="2" t="s">
        <v>12</v>
      </c>
      <c r="C14" s="6">
        <v>2833</v>
      </c>
      <c r="D14" s="6">
        <v>3442</v>
      </c>
      <c r="E14" s="6"/>
      <c r="F14" s="6">
        <f t="shared" si="2"/>
        <v>3442</v>
      </c>
      <c r="G14" s="12">
        <f t="shared" si="3"/>
        <v>0.516128490502606</v>
      </c>
      <c r="H14" s="12">
        <f t="shared" si="0"/>
        <v>0.516128490502606</v>
      </c>
      <c r="I14" s="6">
        <f t="shared" si="4"/>
        <v>3226.9</v>
      </c>
      <c r="J14" s="6">
        <f t="shared" si="1"/>
        <v>3227</v>
      </c>
      <c r="K14" s="6">
        <f t="shared" si="5"/>
        <v>2041.502640810374</v>
      </c>
      <c r="L14" s="26">
        <v>500</v>
      </c>
      <c r="M14" s="6">
        <f t="shared" si="6"/>
        <v>3727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3">
        <v>9</v>
      </c>
      <c r="B15" s="2" t="s">
        <v>13</v>
      </c>
      <c r="C15" s="6">
        <v>4848</v>
      </c>
      <c r="D15" s="6">
        <v>4579</v>
      </c>
      <c r="E15" s="6"/>
      <c r="F15" s="6">
        <f t="shared" si="2"/>
        <v>4579</v>
      </c>
      <c r="G15" s="12">
        <f t="shared" si="3"/>
        <v>0.4012375536619082</v>
      </c>
      <c r="H15" s="12">
        <f t="shared" si="0"/>
        <v>0.4012375536619082</v>
      </c>
      <c r="I15" s="6">
        <f t="shared" si="4"/>
        <v>6833.2</v>
      </c>
      <c r="J15" s="6">
        <f t="shared" si="1"/>
        <v>6834</v>
      </c>
      <c r="K15" s="6">
        <f t="shared" si="5"/>
        <v>4323.405344684877</v>
      </c>
      <c r="L15" s="26"/>
      <c r="M15" s="6">
        <f t="shared" si="6"/>
        <v>6834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3">
        <v>10</v>
      </c>
      <c r="B16" s="2" t="s">
        <v>14</v>
      </c>
      <c r="C16" s="6">
        <v>2627</v>
      </c>
      <c r="D16" s="6">
        <v>4584</v>
      </c>
      <c r="E16" s="6"/>
      <c r="F16" s="6">
        <f t="shared" si="2"/>
        <v>4584</v>
      </c>
      <c r="G16" s="12">
        <f t="shared" si="3"/>
        <v>0.741272822357461</v>
      </c>
      <c r="H16" s="12">
        <f t="shared" si="0"/>
        <v>0.741272822357461</v>
      </c>
      <c r="I16" s="6">
        <f t="shared" si="4"/>
        <v>1600</v>
      </c>
      <c r="J16" s="6">
        <f t="shared" si="1"/>
        <v>1600</v>
      </c>
      <c r="K16" s="6">
        <f t="shared" si="5"/>
        <v>1012.2107918489614</v>
      </c>
      <c r="L16" s="26">
        <v>500</v>
      </c>
      <c r="M16" s="6">
        <f t="shared" si="6"/>
        <v>2100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3">
        <v>11</v>
      </c>
      <c r="B17" s="2" t="s">
        <v>15</v>
      </c>
      <c r="C17" s="6">
        <v>1717</v>
      </c>
      <c r="D17" s="6">
        <v>1911</v>
      </c>
      <c r="E17" s="6"/>
      <c r="F17" s="6">
        <f t="shared" si="2"/>
        <v>1911</v>
      </c>
      <c r="G17" s="12">
        <f t="shared" si="3"/>
        <v>0.4728070388127323</v>
      </c>
      <c r="H17" s="12">
        <f t="shared" si="0"/>
        <v>0.4728070388127323</v>
      </c>
      <c r="I17" s="6">
        <f t="shared" si="4"/>
        <v>2130.8</v>
      </c>
      <c r="J17" s="6">
        <f t="shared" si="1"/>
        <v>2131</v>
      </c>
      <c r="K17" s="6">
        <f t="shared" si="5"/>
        <v>1348.1382483938355</v>
      </c>
      <c r="L17" s="26">
        <v>1200</v>
      </c>
      <c r="M17" s="6">
        <f t="shared" si="6"/>
        <v>3331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2.75">
      <c r="A18" s="3">
        <v>12</v>
      </c>
      <c r="B18" s="2" t="s">
        <v>16</v>
      </c>
      <c r="C18" s="6">
        <v>3135</v>
      </c>
      <c r="D18" s="6">
        <v>1313</v>
      </c>
      <c r="E18" s="6"/>
      <c r="F18" s="6">
        <f t="shared" si="2"/>
        <v>1313</v>
      </c>
      <c r="G18" s="12">
        <f t="shared" si="3"/>
        <v>0.17791834184983585</v>
      </c>
      <c r="H18" s="12">
        <f t="shared" si="0"/>
        <v>0.17791834184983585</v>
      </c>
      <c r="I18" s="6">
        <f t="shared" si="4"/>
        <v>6066.8</v>
      </c>
      <c r="J18" s="6">
        <f t="shared" si="1"/>
        <v>6067</v>
      </c>
      <c r="K18" s="6">
        <f t="shared" si="5"/>
        <v>3838.1767963422803</v>
      </c>
      <c r="L18" s="26">
        <v>1500</v>
      </c>
      <c r="M18" s="6">
        <f t="shared" si="6"/>
        <v>7567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3">
        <v>13</v>
      </c>
      <c r="B19" s="2" t="s">
        <v>17</v>
      </c>
      <c r="C19" s="6">
        <v>1344</v>
      </c>
      <c r="D19" s="6">
        <v>1640</v>
      </c>
      <c r="E19" s="6"/>
      <c r="F19" s="6">
        <f t="shared" si="2"/>
        <v>1640</v>
      </c>
      <c r="G19" s="12">
        <f t="shared" si="3"/>
        <v>0.518367924909981</v>
      </c>
      <c r="H19" s="12">
        <f t="shared" si="0"/>
        <v>0.518367924909981</v>
      </c>
      <c r="I19" s="6">
        <f t="shared" si="4"/>
        <v>1523.8</v>
      </c>
      <c r="J19" s="6">
        <f t="shared" si="1"/>
        <v>1524</v>
      </c>
      <c r="K19" s="6">
        <f t="shared" si="5"/>
        <v>964.1307792361357</v>
      </c>
      <c r="L19" s="26">
        <v>1400</v>
      </c>
      <c r="M19" s="6">
        <f t="shared" si="6"/>
        <v>2924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3">
        <v>14</v>
      </c>
      <c r="B20" s="2" t="s">
        <v>18</v>
      </c>
      <c r="C20" s="6">
        <v>882</v>
      </c>
      <c r="D20" s="6">
        <v>1277</v>
      </c>
      <c r="E20" s="6"/>
      <c r="F20" s="6">
        <f t="shared" si="2"/>
        <v>1277</v>
      </c>
      <c r="G20" s="12">
        <f t="shared" si="3"/>
        <v>0.6150576911591598</v>
      </c>
      <c r="H20" s="12">
        <f t="shared" si="0"/>
        <v>0.6150576911591598</v>
      </c>
      <c r="I20" s="6">
        <f t="shared" si="4"/>
        <v>799.2</v>
      </c>
      <c r="J20" s="6">
        <f t="shared" si="1"/>
        <v>800</v>
      </c>
      <c r="K20" s="6">
        <f t="shared" si="5"/>
        <v>506.1053959244807</v>
      </c>
      <c r="L20" s="26">
        <v>1850</v>
      </c>
      <c r="M20" s="6">
        <f t="shared" si="6"/>
        <v>2650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13" ht="12.75">
      <c r="A21" s="5"/>
      <c r="B21" s="5"/>
      <c r="C21" s="5"/>
      <c r="D21" s="9"/>
      <c r="E21" s="5"/>
      <c r="F21" s="7"/>
      <c r="G21" s="5"/>
      <c r="H21" s="5"/>
      <c r="I21" s="5"/>
      <c r="J21" s="5"/>
      <c r="K21" s="23"/>
      <c r="L21" s="5"/>
      <c r="M21" s="5"/>
    </row>
    <row r="22" spans="1:13" ht="48" customHeight="1">
      <c r="A22" s="11"/>
      <c r="B22" s="11"/>
      <c r="C22" s="11"/>
      <c r="D22" s="11"/>
      <c r="E22" s="11"/>
      <c r="F22" s="11"/>
      <c r="G22" s="11"/>
      <c r="H22" s="11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sheetProtection formatCells="0" formatColumns="0" formatRows="0" insertColumns="0" insertRows="0" insertHyperlinks="0" deleteColumns="0" deleteRows="0" sort="0" autoFilter="0" pivotTables="0"/>
  <mergeCells count="13">
    <mergeCell ref="L3:L4"/>
    <mergeCell ref="M3:M4"/>
    <mergeCell ref="A1:M2"/>
    <mergeCell ref="K3:K4"/>
    <mergeCell ref="F3:F4"/>
    <mergeCell ref="H3:H4"/>
    <mergeCell ref="J3:J4"/>
    <mergeCell ref="G3:G4"/>
    <mergeCell ref="I3:I4"/>
    <mergeCell ref="A3:A4"/>
    <mergeCell ref="B3:B4"/>
    <mergeCell ref="C3:C4"/>
    <mergeCell ref="D3:E3"/>
  </mergeCells>
  <printOptions gridLines="1"/>
  <pageMargins left="0.5" right="0.2362204724409449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workbookViewId="0" topLeftCell="A1">
      <selection activeCell="L5" sqref="L1:M16384"/>
    </sheetView>
  </sheetViews>
  <sheetFormatPr defaultColWidth="9.00390625" defaultRowHeight="12.75"/>
  <cols>
    <col min="1" max="1" width="4.50390625" style="4" customWidth="1"/>
    <col min="2" max="2" width="22.50390625" style="4" customWidth="1"/>
    <col min="3" max="3" width="14.50390625" style="4" customWidth="1"/>
    <col min="4" max="4" width="11.00390625" style="4" customWidth="1"/>
    <col min="5" max="5" width="12.00390625" style="4" customWidth="1"/>
    <col min="6" max="6" width="13.00390625" style="4" customWidth="1"/>
    <col min="7" max="7" width="11.375" style="4" customWidth="1"/>
    <col min="8" max="8" width="11.875" style="4" customWidth="1"/>
    <col min="9" max="9" width="14.25390625" style="4" customWidth="1"/>
    <col min="10" max="10" width="14.50390625" style="4" customWidth="1"/>
    <col min="11" max="11" width="13.875" style="4" customWidth="1"/>
    <col min="12" max="12" width="15.125" style="4" customWidth="1"/>
    <col min="13" max="13" width="13.375" style="4" customWidth="1"/>
  </cols>
  <sheetData>
    <row r="1" spans="1:13" ht="37.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18" t="s">
        <v>0</v>
      </c>
      <c r="B3" s="18" t="s">
        <v>1</v>
      </c>
      <c r="C3" s="18" t="s">
        <v>19</v>
      </c>
      <c r="D3" s="20" t="s">
        <v>3</v>
      </c>
      <c r="E3" s="21"/>
      <c r="F3" s="18" t="s">
        <v>20</v>
      </c>
      <c r="G3" s="18" t="s">
        <v>22</v>
      </c>
      <c r="H3" s="18" t="s">
        <v>23</v>
      </c>
      <c r="I3" s="18" t="s">
        <v>28</v>
      </c>
      <c r="J3" s="18" t="s">
        <v>29</v>
      </c>
      <c r="K3" s="18" t="s">
        <v>27</v>
      </c>
      <c r="L3" s="18" t="s">
        <v>30</v>
      </c>
      <c r="M3" s="18" t="s">
        <v>31</v>
      </c>
    </row>
    <row r="4" spans="1:26" ht="110.25" customHeight="1">
      <c r="A4" s="19"/>
      <c r="B4" s="19"/>
      <c r="C4" s="19"/>
      <c r="D4" s="10" t="s">
        <v>2</v>
      </c>
      <c r="E4" s="8" t="s">
        <v>21</v>
      </c>
      <c r="F4" s="22"/>
      <c r="G4" s="19"/>
      <c r="H4" s="19"/>
      <c r="I4" s="19"/>
      <c r="J4" s="19"/>
      <c r="K4" s="22"/>
      <c r="L4" s="19"/>
      <c r="M4" s="1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7">
        <v>12</v>
      </c>
      <c r="M5" s="17">
        <v>13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6" customFormat="1" ht="12.75">
      <c r="A6" s="15"/>
      <c r="B6" s="15" t="s">
        <v>4</v>
      </c>
      <c r="C6" s="13">
        <f>SUM(C7:C20)</f>
        <v>41626</v>
      </c>
      <c r="D6" s="13">
        <f>SUM(D7:D20)</f>
        <v>54505</v>
      </c>
      <c r="E6" s="13">
        <f>SUM(E7:E20)</f>
        <v>1813</v>
      </c>
      <c r="F6" s="13">
        <f>SUM(F7:F20)</f>
        <v>56318</v>
      </c>
      <c r="G6" s="13"/>
      <c r="H6" s="13"/>
      <c r="I6" s="13">
        <f>SUM(I7:I20)</f>
        <v>46676.3</v>
      </c>
      <c r="J6" s="13">
        <f>SUM(J7:J20)</f>
        <v>46683</v>
      </c>
      <c r="K6" s="13">
        <v>30496</v>
      </c>
      <c r="L6" s="13">
        <f>SUM(L7:L20)</f>
        <v>2800</v>
      </c>
      <c r="M6" s="13">
        <f>SUM(M7:M20)</f>
        <v>49483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2.75">
      <c r="A7" s="3">
        <v>1</v>
      </c>
      <c r="B7" s="2" t="s">
        <v>5</v>
      </c>
      <c r="C7" s="6">
        <v>6378</v>
      </c>
      <c r="D7" s="6">
        <v>14004</v>
      </c>
      <c r="E7" s="6">
        <v>1813</v>
      </c>
      <c r="F7" s="6">
        <f>SUM(D7:E7)</f>
        <v>15817</v>
      </c>
      <c r="G7" s="12">
        <f>(F7*1000/C7)/3139</f>
        <v>0.7900385514038532</v>
      </c>
      <c r="H7" s="12">
        <f aca="true" t="shared" si="0" ref="H7:H20">G7</f>
        <v>0.7900385514038532</v>
      </c>
      <c r="I7" s="6">
        <f>ROUND((3139-3139*H7)*C7/1000,1)</f>
        <v>4203.5</v>
      </c>
      <c r="J7" s="6">
        <f aca="true" t="shared" si="1" ref="J7:J20">CEILING(I7,1)</f>
        <v>4204</v>
      </c>
      <c r="K7" s="6">
        <f>$K$6*J7/$J$6</f>
        <v>2746.2927403980034</v>
      </c>
      <c r="L7" s="26"/>
      <c r="M7" s="6">
        <f>J7+L7</f>
        <v>4204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" customFormat="1" ht="12.75">
      <c r="A8" s="3">
        <v>2</v>
      </c>
      <c r="B8" s="2" t="s">
        <v>6</v>
      </c>
      <c r="C8" s="6">
        <v>3810</v>
      </c>
      <c r="D8" s="6">
        <v>3980</v>
      </c>
      <c r="E8" s="6"/>
      <c r="F8" s="6">
        <f aca="true" t="shared" si="2" ref="F8:F20">SUM(D8:E8)</f>
        <v>3980</v>
      </c>
      <c r="G8" s="12">
        <f aca="true" t="shared" si="3" ref="G8:G20">(F8*1000/C8)/2354</f>
        <v>0.44376356099073005</v>
      </c>
      <c r="H8" s="12">
        <f t="shared" si="0"/>
        <v>0.44376356099073005</v>
      </c>
      <c r="I8" s="6">
        <f aca="true" t="shared" si="4" ref="I8:I20">ROUND((2354-2354*H8)*C8/1000,1)</f>
        <v>4988.7</v>
      </c>
      <c r="J8" s="6">
        <f t="shared" si="1"/>
        <v>4989</v>
      </c>
      <c r="K8" s="6">
        <f aca="true" t="shared" si="5" ref="K8:K20">$K$6*J8/$J$6</f>
        <v>3259.0995437311226</v>
      </c>
      <c r="L8" s="26"/>
      <c r="M8" s="6">
        <f aca="true" t="shared" si="6" ref="M8:M20">J8+L8</f>
        <v>4989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>
        <v>3</v>
      </c>
      <c r="B9" s="2" t="s">
        <v>7</v>
      </c>
      <c r="C9" s="6">
        <v>1982</v>
      </c>
      <c r="D9" s="6">
        <v>2693</v>
      </c>
      <c r="E9" s="6"/>
      <c r="F9" s="6">
        <f t="shared" si="2"/>
        <v>2693</v>
      </c>
      <c r="G9" s="12">
        <f t="shared" si="3"/>
        <v>0.5771998967770255</v>
      </c>
      <c r="H9" s="12">
        <f t="shared" si="0"/>
        <v>0.5771998967770255</v>
      </c>
      <c r="I9" s="6">
        <f t="shared" si="4"/>
        <v>1972.6</v>
      </c>
      <c r="J9" s="6">
        <f t="shared" si="1"/>
        <v>1973</v>
      </c>
      <c r="K9" s="6">
        <f t="shared" si="5"/>
        <v>1288.8762076130497</v>
      </c>
      <c r="L9" s="26"/>
      <c r="M9" s="6">
        <f t="shared" si="6"/>
        <v>1973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3">
        <v>4</v>
      </c>
      <c r="B10" s="2" t="s">
        <v>8</v>
      </c>
      <c r="C10" s="6">
        <v>2314</v>
      </c>
      <c r="D10" s="6">
        <v>3285</v>
      </c>
      <c r="E10" s="6"/>
      <c r="F10" s="6">
        <f t="shared" si="2"/>
        <v>3285</v>
      </c>
      <c r="G10" s="12">
        <f t="shared" si="3"/>
        <v>0.6030669949603059</v>
      </c>
      <c r="H10" s="12">
        <f t="shared" si="0"/>
        <v>0.6030669949603059</v>
      </c>
      <c r="I10" s="6">
        <f t="shared" si="4"/>
        <v>2162.2</v>
      </c>
      <c r="J10" s="6">
        <f t="shared" si="1"/>
        <v>2163</v>
      </c>
      <c r="K10" s="6">
        <f t="shared" si="5"/>
        <v>1412.995051731894</v>
      </c>
      <c r="L10" s="26"/>
      <c r="M10" s="6">
        <f t="shared" si="6"/>
        <v>2163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>
        <v>5</v>
      </c>
      <c r="B11" s="2" t="s">
        <v>9</v>
      </c>
      <c r="C11" s="6">
        <v>4328</v>
      </c>
      <c r="D11" s="6">
        <v>3808</v>
      </c>
      <c r="E11" s="6"/>
      <c r="F11" s="6">
        <f t="shared" si="2"/>
        <v>3808</v>
      </c>
      <c r="G11" s="12">
        <f t="shared" si="3"/>
        <v>0.3737689573887684</v>
      </c>
      <c r="H11" s="12">
        <f t="shared" si="0"/>
        <v>0.3737689573887684</v>
      </c>
      <c r="I11" s="6">
        <f t="shared" si="4"/>
        <v>6380.1</v>
      </c>
      <c r="J11" s="6">
        <f t="shared" si="1"/>
        <v>6381</v>
      </c>
      <c r="K11" s="6">
        <f t="shared" si="5"/>
        <v>4168.433391170233</v>
      </c>
      <c r="L11" s="26"/>
      <c r="M11" s="6">
        <f t="shared" si="6"/>
        <v>6381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3">
        <v>6</v>
      </c>
      <c r="B12" s="2" t="s">
        <v>10</v>
      </c>
      <c r="C12" s="6">
        <v>2230</v>
      </c>
      <c r="D12" s="6">
        <v>1631</v>
      </c>
      <c r="E12" s="6"/>
      <c r="F12" s="6">
        <f t="shared" si="2"/>
        <v>1631</v>
      </c>
      <c r="G12" s="12">
        <f t="shared" si="3"/>
        <v>0.31070099172861004</v>
      </c>
      <c r="H12" s="12">
        <f t="shared" si="0"/>
        <v>0.31070099172861004</v>
      </c>
      <c r="I12" s="6">
        <f t="shared" si="4"/>
        <v>3618.4</v>
      </c>
      <c r="J12" s="6">
        <f t="shared" si="1"/>
        <v>3619</v>
      </c>
      <c r="K12" s="6">
        <f t="shared" si="5"/>
        <v>2364.1373519268254</v>
      </c>
      <c r="L12" s="26"/>
      <c r="M12" s="6">
        <f t="shared" si="6"/>
        <v>3619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3">
        <v>7</v>
      </c>
      <c r="B13" s="2" t="s">
        <v>11</v>
      </c>
      <c r="C13" s="6">
        <v>3198</v>
      </c>
      <c r="D13" s="6">
        <v>4740</v>
      </c>
      <c r="E13" s="6"/>
      <c r="F13" s="6">
        <f t="shared" si="2"/>
        <v>4740</v>
      </c>
      <c r="G13" s="12">
        <f t="shared" si="3"/>
        <v>0.6296416143692187</v>
      </c>
      <c r="H13" s="12">
        <f t="shared" si="0"/>
        <v>0.6296416143692187</v>
      </c>
      <c r="I13" s="6">
        <f t="shared" si="4"/>
        <v>2788.1</v>
      </c>
      <c r="J13" s="6">
        <f t="shared" si="1"/>
        <v>2789</v>
      </c>
      <c r="K13" s="6">
        <f t="shared" si="5"/>
        <v>1821.9339802497698</v>
      </c>
      <c r="L13" s="26"/>
      <c r="M13" s="6">
        <f t="shared" si="6"/>
        <v>2789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3">
        <v>8</v>
      </c>
      <c r="B14" s="2" t="s">
        <v>12</v>
      </c>
      <c r="C14" s="6">
        <v>2833</v>
      </c>
      <c r="D14" s="6">
        <v>3630</v>
      </c>
      <c r="E14" s="6"/>
      <c r="F14" s="6">
        <f t="shared" si="2"/>
        <v>3630</v>
      </c>
      <c r="G14" s="12">
        <f t="shared" si="3"/>
        <v>0.5443191227555084</v>
      </c>
      <c r="H14" s="12">
        <f t="shared" si="0"/>
        <v>0.5443191227555084</v>
      </c>
      <c r="I14" s="6">
        <f t="shared" si="4"/>
        <v>3038.9</v>
      </c>
      <c r="J14" s="6">
        <f t="shared" si="1"/>
        <v>3039</v>
      </c>
      <c r="K14" s="6">
        <f t="shared" si="5"/>
        <v>1985.2482488271962</v>
      </c>
      <c r="L14" s="26"/>
      <c r="M14" s="6">
        <f t="shared" si="6"/>
        <v>3039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3">
        <v>9</v>
      </c>
      <c r="B15" s="2" t="s">
        <v>13</v>
      </c>
      <c r="C15" s="6">
        <v>4848</v>
      </c>
      <c r="D15" s="6">
        <v>4848</v>
      </c>
      <c r="E15" s="6"/>
      <c r="F15" s="6">
        <f t="shared" si="2"/>
        <v>4848</v>
      </c>
      <c r="G15" s="12">
        <f t="shared" si="3"/>
        <v>0.42480883602378927</v>
      </c>
      <c r="H15" s="12">
        <f t="shared" si="0"/>
        <v>0.42480883602378927</v>
      </c>
      <c r="I15" s="6">
        <f t="shared" si="4"/>
        <v>6564.2</v>
      </c>
      <c r="J15" s="6">
        <f t="shared" si="1"/>
        <v>6565</v>
      </c>
      <c r="K15" s="6">
        <f t="shared" si="5"/>
        <v>4288.632692843219</v>
      </c>
      <c r="L15" s="26"/>
      <c r="M15" s="6">
        <f t="shared" si="6"/>
        <v>6565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3">
        <v>10</v>
      </c>
      <c r="B16" s="2" t="s">
        <v>14</v>
      </c>
      <c r="C16" s="6">
        <v>2627</v>
      </c>
      <c r="D16" s="6">
        <v>4887</v>
      </c>
      <c r="E16" s="6"/>
      <c r="F16" s="6">
        <f t="shared" si="2"/>
        <v>4887</v>
      </c>
      <c r="G16" s="12">
        <f t="shared" si="3"/>
        <v>0.7902705678143351</v>
      </c>
      <c r="H16" s="12">
        <f t="shared" si="0"/>
        <v>0.7902705678143351</v>
      </c>
      <c r="I16" s="6">
        <f t="shared" si="4"/>
        <v>1297</v>
      </c>
      <c r="J16" s="6">
        <f t="shared" si="1"/>
        <v>1297</v>
      </c>
      <c r="K16" s="6">
        <f t="shared" si="5"/>
        <v>847.2744253796885</v>
      </c>
      <c r="L16" s="26"/>
      <c r="M16" s="6">
        <f t="shared" si="6"/>
        <v>1297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3">
        <v>11</v>
      </c>
      <c r="B17" s="2" t="s">
        <v>15</v>
      </c>
      <c r="C17" s="6">
        <v>1717</v>
      </c>
      <c r="D17" s="6">
        <v>2014</v>
      </c>
      <c r="E17" s="6"/>
      <c r="F17" s="6">
        <f t="shared" si="2"/>
        <v>2014</v>
      </c>
      <c r="G17" s="12">
        <f t="shared" si="3"/>
        <v>0.4982906207058309</v>
      </c>
      <c r="H17" s="12">
        <f t="shared" si="0"/>
        <v>0.4982906207058309</v>
      </c>
      <c r="I17" s="6">
        <f t="shared" si="4"/>
        <v>2027.8</v>
      </c>
      <c r="J17" s="6">
        <f t="shared" si="1"/>
        <v>2028</v>
      </c>
      <c r="K17" s="6">
        <f t="shared" si="5"/>
        <v>1324.8053467000836</v>
      </c>
      <c r="L17" s="26">
        <v>500</v>
      </c>
      <c r="M17" s="6">
        <f t="shared" si="6"/>
        <v>2528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2.75">
      <c r="A18" s="3">
        <v>12</v>
      </c>
      <c r="B18" s="2" t="s">
        <v>16</v>
      </c>
      <c r="C18" s="6">
        <v>3135</v>
      </c>
      <c r="D18" s="6">
        <v>1905</v>
      </c>
      <c r="E18" s="6"/>
      <c r="F18" s="6">
        <f t="shared" si="2"/>
        <v>1905</v>
      </c>
      <c r="G18" s="12">
        <f t="shared" si="3"/>
        <v>0.25813742667474276</v>
      </c>
      <c r="H18" s="12">
        <f t="shared" si="0"/>
        <v>0.25813742667474276</v>
      </c>
      <c r="I18" s="6">
        <f t="shared" si="4"/>
        <v>5474.8</v>
      </c>
      <c r="J18" s="6">
        <f t="shared" si="1"/>
        <v>5475</v>
      </c>
      <c r="K18" s="6">
        <f t="shared" si="5"/>
        <v>3576.58248184564</v>
      </c>
      <c r="L18" s="26">
        <v>800</v>
      </c>
      <c r="M18" s="6">
        <f t="shared" si="6"/>
        <v>6275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3">
        <v>13</v>
      </c>
      <c r="B19" s="2" t="s">
        <v>17</v>
      </c>
      <c r="C19" s="6">
        <v>1344</v>
      </c>
      <c r="D19" s="6">
        <v>1741</v>
      </c>
      <c r="E19" s="6"/>
      <c r="F19" s="6">
        <f t="shared" si="2"/>
        <v>1741</v>
      </c>
      <c r="G19" s="12">
        <f t="shared" si="3"/>
        <v>0.5502918032123639</v>
      </c>
      <c r="H19" s="12">
        <f t="shared" si="0"/>
        <v>0.5502918032123639</v>
      </c>
      <c r="I19" s="6">
        <f t="shared" si="4"/>
        <v>1422.8</v>
      </c>
      <c r="J19" s="6">
        <f t="shared" si="1"/>
        <v>1423</v>
      </c>
      <c r="K19" s="6">
        <f t="shared" si="5"/>
        <v>929.5848167427115</v>
      </c>
      <c r="L19" s="26">
        <v>700</v>
      </c>
      <c r="M19" s="6">
        <f t="shared" si="6"/>
        <v>2123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3">
        <v>14</v>
      </c>
      <c r="B20" s="2" t="s">
        <v>18</v>
      </c>
      <c r="C20" s="6">
        <v>882</v>
      </c>
      <c r="D20" s="6">
        <v>1339</v>
      </c>
      <c r="E20" s="6"/>
      <c r="F20" s="6">
        <f t="shared" si="2"/>
        <v>1339</v>
      </c>
      <c r="G20" s="12">
        <f t="shared" si="3"/>
        <v>0.6449195367753445</v>
      </c>
      <c r="H20" s="12">
        <f t="shared" si="0"/>
        <v>0.6449195367753445</v>
      </c>
      <c r="I20" s="6">
        <f t="shared" si="4"/>
        <v>737.2</v>
      </c>
      <c r="J20" s="6">
        <f t="shared" si="1"/>
        <v>738</v>
      </c>
      <c r="K20" s="6">
        <f t="shared" si="5"/>
        <v>482.10372084056297</v>
      </c>
      <c r="L20" s="26">
        <v>800</v>
      </c>
      <c r="M20" s="6">
        <f t="shared" si="6"/>
        <v>1538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13" ht="12.75">
      <c r="A21" s="5"/>
      <c r="B21" s="5"/>
      <c r="C21" s="5"/>
      <c r="D21" s="9"/>
      <c r="E21" s="5"/>
      <c r="F21" s="7"/>
      <c r="G21" s="5"/>
      <c r="H21" s="5"/>
      <c r="I21" s="5"/>
      <c r="J21" s="5"/>
      <c r="K21" s="23"/>
      <c r="L21" s="5"/>
      <c r="M21" s="5"/>
    </row>
    <row r="22" spans="1:13" ht="48" customHeight="1">
      <c r="A22" s="11"/>
      <c r="B22" s="11"/>
      <c r="C22" s="11"/>
      <c r="D22" s="11"/>
      <c r="E22" s="11"/>
      <c r="F22" s="11"/>
      <c r="G22" s="11"/>
      <c r="H22" s="11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sheetProtection formatCells="0" formatColumns="0" formatRows="0" insertColumns="0" insertRows="0" insertHyperlinks="0" deleteColumns="0" deleteRows="0" sort="0" autoFilter="0" pivotTables="0"/>
  <mergeCells count="13">
    <mergeCell ref="C3:C4"/>
    <mergeCell ref="L3:L4"/>
    <mergeCell ref="M3:M4"/>
    <mergeCell ref="A1:M2"/>
    <mergeCell ref="D3:E3"/>
    <mergeCell ref="F3:F4"/>
    <mergeCell ref="G3:G4"/>
    <mergeCell ref="H3:H4"/>
    <mergeCell ref="I3:I4"/>
    <mergeCell ref="J3:J4"/>
    <mergeCell ref="K3:K4"/>
    <mergeCell ref="A3:A4"/>
    <mergeCell ref="B3:B4"/>
  </mergeCells>
  <printOptions gridLines="1"/>
  <pageMargins left="0.56" right="0.2362204724409449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I22" sqref="I22"/>
    </sheetView>
  </sheetViews>
  <sheetFormatPr defaultColWidth="9.00390625" defaultRowHeight="12.75"/>
  <cols>
    <col min="1" max="1" width="4.50390625" style="4" customWidth="1"/>
    <col min="2" max="2" width="22.50390625" style="4" customWidth="1"/>
    <col min="3" max="3" width="14.50390625" style="4" customWidth="1"/>
    <col min="4" max="4" width="11.00390625" style="4" customWidth="1"/>
    <col min="5" max="5" width="12.00390625" style="4" customWidth="1"/>
    <col min="6" max="6" width="13.00390625" style="4" customWidth="1"/>
    <col min="7" max="7" width="11.25390625" style="4" customWidth="1"/>
    <col min="8" max="8" width="13.125" style="4" customWidth="1"/>
    <col min="9" max="9" width="16.50390625" style="4" customWidth="1"/>
    <col min="10" max="10" width="13.875" style="4" customWidth="1"/>
    <col min="11" max="12" width="14.25390625" style="4" customWidth="1"/>
    <col min="13" max="13" width="14.625" style="4" customWidth="1"/>
  </cols>
  <sheetData>
    <row r="1" spans="1:13" ht="37.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 customHeight="1">
      <c r="A3" s="18" t="s">
        <v>0</v>
      </c>
      <c r="B3" s="18" t="s">
        <v>1</v>
      </c>
      <c r="C3" s="18" t="s">
        <v>19</v>
      </c>
      <c r="D3" s="20" t="s">
        <v>3</v>
      </c>
      <c r="E3" s="21"/>
      <c r="F3" s="18" t="s">
        <v>20</v>
      </c>
      <c r="G3" s="18" t="s">
        <v>22</v>
      </c>
      <c r="H3" s="18" t="s">
        <v>23</v>
      </c>
      <c r="I3" s="18" t="s">
        <v>28</v>
      </c>
      <c r="J3" s="18" t="s">
        <v>29</v>
      </c>
      <c r="K3" s="18" t="s">
        <v>27</v>
      </c>
      <c r="L3" s="18" t="s">
        <v>30</v>
      </c>
      <c r="M3" s="18" t="s">
        <v>31</v>
      </c>
    </row>
    <row r="4" spans="1:23" ht="110.25" customHeight="1">
      <c r="A4" s="19"/>
      <c r="B4" s="19"/>
      <c r="C4" s="19"/>
      <c r="D4" s="10" t="s">
        <v>2</v>
      </c>
      <c r="E4" s="8" t="s">
        <v>21</v>
      </c>
      <c r="F4" s="22"/>
      <c r="G4" s="19"/>
      <c r="H4" s="19"/>
      <c r="I4" s="19"/>
      <c r="J4" s="19"/>
      <c r="K4" s="22"/>
      <c r="L4" s="19"/>
      <c r="M4" s="19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7">
        <v>12</v>
      </c>
      <c r="M5" s="17">
        <v>13</v>
      </c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6" customFormat="1" ht="12.75">
      <c r="A6" s="15"/>
      <c r="B6" s="15" t="s">
        <v>4</v>
      </c>
      <c r="C6" s="13">
        <f>SUM(C7:C20)</f>
        <v>41626</v>
      </c>
      <c r="D6" s="13">
        <f>SUM(D7:D20)</f>
        <v>57600</v>
      </c>
      <c r="E6" s="13">
        <f>SUM(E7:E20)</f>
        <v>1507</v>
      </c>
      <c r="F6" s="13">
        <f>SUM(F7:F20)</f>
        <v>59107</v>
      </c>
      <c r="G6" s="13"/>
      <c r="H6" s="13"/>
      <c r="I6" s="13">
        <f>SUM(I7:I20)</f>
        <v>43887.30000000001</v>
      </c>
      <c r="J6" s="13">
        <f>SUM(J7:J20)</f>
        <v>43894</v>
      </c>
      <c r="K6" s="13">
        <v>30496</v>
      </c>
      <c r="L6" s="13">
        <f>SUM(L7:L20)</f>
        <v>2800</v>
      </c>
      <c r="M6" s="13">
        <f>SUM(M7:M20)</f>
        <v>46694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" customFormat="1" ht="12.75">
      <c r="A7" s="3">
        <v>1</v>
      </c>
      <c r="B7" s="2" t="s">
        <v>5</v>
      </c>
      <c r="C7" s="6">
        <v>6378</v>
      </c>
      <c r="D7" s="6">
        <v>14718</v>
      </c>
      <c r="E7" s="6">
        <v>1507</v>
      </c>
      <c r="F7" s="6">
        <f>SUM(D7:E7)</f>
        <v>16225</v>
      </c>
      <c r="G7" s="12">
        <f>(F7*1000/C7)/3139</f>
        <v>0.8104176200624339</v>
      </c>
      <c r="H7" s="12">
        <f aca="true" t="shared" si="0" ref="H7:H20">G7</f>
        <v>0.8104176200624339</v>
      </c>
      <c r="I7" s="6">
        <f>ROUND((3139-3139*H7)*C7/1000,1)</f>
        <v>3795.5</v>
      </c>
      <c r="J7" s="6">
        <f aca="true" t="shared" si="1" ref="J7:J20">CEILING(I7,1)</f>
        <v>3796</v>
      </c>
      <c r="K7" s="6">
        <f>$K$6*J7/$J$6</f>
        <v>2637.326650567276</v>
      </c>
      <c r="L7" s="26"/>
      <c r="M7" s="6">
        <f>J7+L7</f>
        <v>3796</v>
      </c>
      <c r="N7" s="25"/>
      <c r="O7" s="4"/>
      <c r="P7" s="4"/>
      <c r="Q7" s="4"/>
      <c r="R7" s="4"/>
      <c r="S7" s="4"/>
      <c r="T7" s="4"/>
      <c r="U7" s="4"/>
      <c r="V7" s="4"/>
      <c r="W7" s="4"/>
    </row>
    <row r="8" spans="1:23" s="1" customFormat="1" ht="12.75">
      <c r="A8" s="3">
        <v>2</v>
      </c>
      <c r="B8" s="2" t="s">
        <v>6</v>
      </c>
      <c r="C8" s="6">
        <v>3810</v>
      </c>
      <c r="D8" s="6">
        <v>4214</v>
      </c>
      <c r="E8" s="6"/>
      <c r="F8" s="6">
        <f aca="true" t="shared" si="2" ref="F8:F20">SUM(D8:E8)</f>
        <v>4214</v>
      </c>
      <c r="G8" s="12">
        <f aca="true" t="shared" si="3" ref="G8:G20">(F8*1000/C8)/2354</f>
        <v>0.4698541824158131</v>
      </c>
      <c r="H8" s="12">
        <f t="shared" si="0"/>
        <v>0.4698541824158131</v>
      </c>
      <c r="I8" s="6">
        <f aca="true" t="shared" si="4" ref="I8:I20">ROUND((2354-2354*H8)*C8/1000,1)</f>
        <v>4754.7</v>
      </c>
      <c r="J8" s="6">
        <f t="shared" si="1"/>
        <v>4755</v>
      </c>
      <c r="K8" s="6">
        <f aca="true" t="shared" si="5" ref="K8:K20">$K$6*J8/$J$6</f>
        <v>3303.605959812275</v>
      </c>
      <c r="L8" s="26"/>
      <c r="M8" s="6">
        <f aca="true" t="shared" si="6" ref="M8:M20">J8+L8</f>
        <v>4755</v>
      </c>
      <c r="N8" s="25"/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3">
        <v>3</v>
      </c>
      <c r="B9" s="2" t="s">
        <v>7</v>
      </c>
      <c r="C9" s="6">
        <v>1982</v>
      </c>
      <c r="D9" s="6">
        <v>2838</v>
      </c>
      <c r="E9" s="6"/>
      <c r="F9" s="6">
        <f t="shared" si="2"/>
        <v>2838</v>
      </c>
      <c r="G9" s="12">
        <f t="shared" si="3"/>
        <v>0.6082782425002593</v>
      </c>
      <c r="H9" s="12">
        <f t="shared" si="0"/>
        <v>0.6082782425002593</v>
      </c>
      <c r="I9" s="6">
        <f t="shared" si="4"/>
        <v>1827.6</v>
      </c>
      <c r="J9" s="6">
        <f t="shared" si="1"/>
        <v>1828</v>
      </c>
      <c r="K9" s="6">
        <f t="shared" si="5"/>
        <v>1270.0297990613751</v>
      </c>
      <c r="L9" s="26"/>
      <c r="M9" s="6">
        <f t="shared" si="6"/>
        <v>1828</v>
      </c>
      <c r="N9" s="25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3">
        <v>4</v>
      </c>
      <c r="B10" s="2" t="s">
        <v>8</v>
      </c>
      <c r="C10" s="6">
        <v>2314</v>
      </c>
      <c r="D10" s="6">
        <v>3507</v>
      </c>
      <c r="E10" s="6"/>
      <c r="F10" s="6">
        <f t="shared" si="2"/>
        <v>3507</v>
      </c>
      <c r="G10" s="12">
        <f t="shared" si="3"/>
        <v>0.643822207405112</v>
      </c>
      <c r="H10" s="12">
        <f t="shared" si="0"/>
        <v>0.643822207405112</v>
      </c>
      <c r="I10" s="6">
        <f t="shared" si="4"/>
        <v>1940.2</v>
      </c>
      <c r="J10" s="6">
        <f t="shared" si="1"/>
        <v>1941</v>
      </c>
      <c r="K10" s="6">
        <f t="shared" si="5"/>
        <v>1348.5382056773135</v>
      </c>
      <c r="L10" s="26"/>
      <c r="M10" s="6">
        <f t="shared" si="6"/>
        <v>1941</v>
      </c>
      <c r="N10" s="25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3">
        <v>5</v>
      </c>
      <c r="B11" s="2" t="s">
        <v>9</v>
      </c>
      <c r="C11" s="6">
        <v>4328</v>
      </c>
      <c r="D11" s="6">
        <v>4002</v>
      </c>
      <c r="E11" s="6"/>
      <c r="F11" s="6">
        <f t="shared" si="2"/>
        <v>4002</v>
      </c>
      <c r="G11" s="12">
        <f t="shared" si="3"/>
        <v>0.3928107582641416</v>
      </c>
      <c r="H11" s="12">
        <f t="shared" si="0"/>
        <v>0.3928107582641416</v>
      </c>
      <c r="I11" s="6">
        <f t="shared" si="4"/>
        <v>6186.1</v>
      </c>
      <c r="J11" s="6">
        <f t="shared" si="1"/>
        <v>6187</v>
      </c>
      <c r="K11" s="6">
        <f t="shared" si="5"/>
        <v>4298.508953387707</v>
      </c>
      <c r="L11" s="26"/>
      <c r="M11" s="6">
        <f t="shared" si="6"/>
        <v>6187</v>
      </c>
      <c r="N11" s="25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3">
        <v>6</v>
      </c>
      <c r="B12" s="2" t="s">
        <v>10</v>
      </c>
      <c r="C12" s="6">
        <v>2230</v>
      </c>
      <c r="D12" s="6">
        <v>1725</v>
      </c>
      <c r="E12" s="6"/>
      <c r="F12" s="6">
        <f t="shared" si="2"/>
        <v>1725</v>
      </c>
      <c r="G12" s="12">
        <f t="shared" si="3"/>
        <v>0.32860773190181014</v>
      </c>
      <c r="H12" s="12">
        <f t="shared" si="0"/>
        <v>0.32860773190181014</v>
      </c>
      <c r="I12" s="6">
        <f t="shared" si="4"/>
        <v>3524.4</v>
      </c>
      <c r="J12" s="6">
        <f t="shared" si="1"/>
        <v>3525</v>
      </c>
      <c r="K12" s="6">
        <f t="shared" si="5"/>
        <v>2449.045427621087</v>
      </c>
      <c r="L12" s="26"/>
      <c r="M12" s="6">
        <f t="shared" si="6"/>
        <v>3525</v>
      </c>
      <c r="N12" s="25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3">
        <v>7</v>
      </c>
      <c r="B13" s="2" t="s">
        <v>11</v>
      </c>
      <c r="C13" s="6">
        <v>3198</v>
      </c>
      <c r="D13" s="6">
        <v>5011</v>
      </c>
      <c r="E13" s="6"/>
      <c r="F13" s="6">
        <f t="shared" si="2"/>
        <v>5011</v>
      </c>
      <c r="G13" s="12">
        <f t="shared" si="3"/>
        <v>0.6656401117308343</v>
      </c>
      <c r="H13" s="12">
        <f t="shared" si="0"/>
        <v>0.6656401117308343</v>
      </c>
      <c r="I13" s="6">
        <f t="shared" si="4"/>
        <v>2517.1</v>
      </c>
      <c r="J13" s="6">
        <f t="shared" si="1"/>
        <v>2518</v>
      </c>
      <c r="K13" s="6">
        <f t="shared" si="5"/>
        <v>1749.417414680822</v>
      </c>
      <c r="L13" s="26"/>
      <c r="M13" s="6">
        <f t="shared" si="6"/>
        <v>2518</v>
      </c>
      <c r="N13" s="25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3">
        <v>8</v>
      </c>
      <c r="B14" s="2" t="s">
        <v>12</v>
      </c>
      <c r="C14" s="6">
        <v>2833</v>
      </c>
      <c r="D14" s="6">
        <v>3826</v>
      </c>
      <c r="E14" s="6"/>
      <c r="F14" s="6">
        <f t="shared" si="2"/>
        <v>3826</v>
      </c>
      <c r="G14" s="12">
        <f t="shared" si="3"/>
        <v>0.5737093563808746</v>
      </c>
      <c r="H14" s="12">
        <f t="shared" si="0"/>
        <v>0.5737093563808746</v>
      </c>
      <c r="I14" s="6">
        <f t="shared" si="4"/>
        <v>2842.9</v>
      </c>
      <c r="J14" s="6">
        <f t="shared" si="1"/>
        <v>2843</v>
      </c>
      <c r="K14" s="6">
        <f t="shared" si="5"/>
        <v>1975.2159292841845</v>
      </c>
      <c r="L14" s="26"/>
      <c r="M14" s="6">
        <f t="shared" si="6"/>
        <v>2843</v>
      </c>
      <c r="N14" s="25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3">
        <v>9</v>
      </c>
      <c r="B15" s="2" t="s">
        <v>13</v>
      </c>
      <c r="C15" s="6">
        <v>4848</v>
      </c>
      <c r="D15" s="6">
        <v>5136</v>
      </c>
      <c r="E15" s="6"/>
      <c r="F15" s="6">
        <f t="shared" si="2"/>
        <v>5136</v>
      </c>
      <c r="G15" s="12">
        <f t="shared" si="3"/>
        <v>0.45004500450045</v>
      </c>
      <c r="H15" s="12">
        <f t="shared" si="0"/>
        <v>0.45004500450045</v>
      </c>
      <c r="I15" s="6">
        <f t="shared" si="4"/>
        <v>6276.2</v>
      </c>
      <c r="J15" s="6">
        <f t="shared" si="1"/>
        <v>6277</v>
      </c>
      <c r="K15" s="6">
        <f t="shared" si="5"/>
        <v>4361.03777281633</v>
      </c>
      <c r="L15" s="26"/>
      <c r="M15" s="6">
        <f t="shared" si="6"/>
        <v>6277</v>
      </c>
      <c r="N15" s="25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3">
        <v>10</v>
      </c>
      <c r="B16" s="2" t="s">
        <v>14</v>
      </c>
      <c r="C16" s="6">
        <v>2627</v>
      </c>
      <c r="D16" s="6">
        <v>5236</v>
      </c>
      <c r="E16" s="6"/>
      <c r="F16" s="6">
        <f t="shared" si="2"/>
        <v>5236</v>
      </c>
      <c r="G16" s="12">
        <f t="shared" si="3"/>
        <v>0.8467069148917247</v>
      </c>
      <c r="H16" s="12">
        <f t="shared" si="0"/>
        <v>0.8467069148917247</v>
      </c>
      <c r="I16" s="6">
        <f t="shared" si="4"/>
        <v>948</v>
      </c>
      <c r="J16" s="6">
        <f t="shared" si="1"/>
        <v>948</v>
      </c>
      <c r="K16" s="6">
        <f t="shared" si="5"/>
        <v>658.6368979815009</v>
      </c>
      <c r="L16" s="26"/>
      <c r="M16" s="6">
        <f t="shared" si="6"/>
        <v>948</v>
      </c>
      <c r="N16" s="25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3">
        <v>11</v>
      </c>
      <c r="B17" s="2" t="s">
        <v>15</v>
      </c>
      <c r="C17" s="6">
        <v>1717</v>
      </c>
      <c r="D17" s="6">
        <v>2120</v>
      </c>
      <c r="E17" s="6"/>
      <c r="F17" s="6">
        <f t="shared" si="2"/>
        <v>2120</v>
      </c>
      <c r="G17" s="12">
        <f t="shared" si="3"/>
        <v>0.5245164428482431</v>
      </c>
      <c r="H17" s="12">
        <f t="shared" si="0"/>
        <v>0.5245164428482431</v>
      </c>
      <c r="I17" s="6">
        <f t="shared" si="4"/>
        <v>1921.8</v>
      </c>
      <c r="J17" s="6">
        <f t="shared" si="1"/>
        <v>1922</v>
      </c>
      <c r="K17" s="6">
        <f t="shared" si="5"/>
        <v>1335.3376771312708</v>
      </c>
      <c r="L17" s="26">
        <v>500</v>
      </c>
      <c r="M17" s="6">
        <f t="shared" si="6"/>
        <v>2422</v>
      </c>
      <c r="N17" s="25"/>
      <c r="O17" s="4"/>
      <c r="P17" s="4"/>
      <c r="Q17" s="4"/>
      <c r="R17" s="4"/>
      <c r="S17" s="4"/>
      <c r="T17" s="4"/>
      <c r="U17" s="4"/>
      <c r="V17" s="4"/>
      <c r="W17" s="4"/>
    </row>
    <row r="18" spans="1:23" s="1" customFormat="1" ht="12.75">
      <c r="A18" s="3">
        <v>12</v>
      </c>
      <c r="B18" s="2" t="s">
        <v>16</v>
      </c>
      <c r="C18" s="6">
        <v>3135</v>
      </c>
      <c r="D18" s="6">
        <v>2002</v>
      </c>
      <c r="E18" s="6"/>
      <c r="F18" s="6">
        <f t="shared" si="2"/>
        <v>2002</v>
      </c>
      <c r="G18" s="12">
        <f t="shared" si="3"/>
        <v>0.27128143212747247</v>
      </c>
      <c r="H18" s="12">
        <f t="shared" si="0"/>
        <v>0.27128143212747247</v>
      </c>
      <c r="I18" s="6">
        <f t="shared" si="4"/>
        <v>5377.8</v>
      </c>
      <c r="J18" s="6">
        <f t="shared" si="1"/>
        <v>5378</v>
      </c>
      <c r="K18" s="6">
        <f t="shared" si="5"/>
        <v>3736.4443431904133</v>
      </c>
      <c r="L18" s="26">
        <v>800</v>
      </c>
      <c r="M18" s="6">
        <f t="shared" si="6"/>
        <v>6178</v>
      </c>
      <c r="N18" s="25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3">
        <v>13</v>
      </c>
      <c r="B19" s="2" t="s">
        <v>17</v>
      </c>
      <c r="C19" s="6">
        <v>1344</v>
      </c>
      <c r="D19" s="6">
        <v>1861</v>
      </c>
      <c r="E19" s="6"/>
      <c r="F19" s="6">
        <f t="shared" si="2"/>
        <v>1861</v>
      </c>
      <c r="G19" s="12">
        <f t="shared" si="3"/>
        <v>0.5882211635716309</v>
      </c>
      <c r="H19" s="12">
        <f t="shared" si="0"/>
        <v>0.5882211635716309</v>
      </c>
      <c r="I19" s="6">
        <f t="shared" si="4"/>
        <v>1302.8</v>
      </c>
      <c r="J19" s="6">
        <f t="shared" si="1"/>
        <v>1303</v>
      </c>
      <c r="K19" s="6">
        <f t="shared" si="5"/>
        <v>905.2783523944047</v>
      </c>
      <c r="L19" s="26">
        <v>700</v>
      </c>
      <c r="M19" s="6">
        <f t="shared" si="6"/>
        <v>2003</v>
      </c>
      <c r="N19" s="25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3">
        <v>14</v>
      </c>
      <c r="B20" s="2" t="s">
        <v>18</v>
      </c>
      <c r="C20" s="6">
        <v>882</v>
      </c>
      <c r="D20" s="6">
        <v>1404</v>
      </c>
      <c r="E20" s="6"/>
      <c r="F20" s="6">
        <f t="shared" si="2"/>
        <v>1404</v>
      </c>
      <c r="G20" s="12">
        <f t="shared" si="3"/>
        <v>0.6762263104052156</v>
      </c>
      <c r="H20" s="12">
        <f t="shared" si="0"/>
        <v>0.6762263104052156</v>
      </c>
      <c r="I20" s="6">
        <f t="shared" si="4"/>
        <v>672.2</v>
      </c>
      <c r="J20" s="6">
        <f t="shared" si="1"/>
        <v>673</v>
      </c>
      <c r="K20" s="6">
        <f t="shared" si="5"/>
        <v>467.5766163940402</v>
      </c>
      <c r="L20" s="26">
        <v>800</v>
      </c>
      <c r="M20" s="6">
        <f t="shared" si="6"/>
        <v>1473</v>
      </c>
      <c r="N20" s="25"/>
      <c r="O20" s="4"/>
      <c r="P20" s="4"/>
      <c r="Q20" s="4"/>
      <c r="R20" s="4"/>
      <c r="S20" s="4"/>
      <c r="T20" s="4"/>
      <c r="U20" s="4"/>
      <c r="V20" s="4"/>
      <c r="W20" s="4"/>
    </row>
    <row r="21" spans="1:14" ht="12.75">
      <c r="A21" s="5"/>
      <c r="B21" s="5"/>
      <c r="C21" s="5"/>
      <c r="D21" s="9"/>
      <c r="E21" s="5"/>
      <c r="F21" s="7"/>
      <c r="G21" s="5"/>
      <c r="H21" s="5"/>
      <c r="I21" s="5"/>
      <c r="J21" s="5"/>
      <c r="K21" s="23"/>
      <c r="L21" s="5"/>
      <c r="M21" s="5"/>
      <c r="N21" s="24"/>
    </row>
    <row r="22" spans="1:13" ht="48" customHeight="1">
      <c r="A22" s="11"/>
      <c r="B22" s="11"/>
      <c r="C22" s="11"/>
      <c r="D22" s="11"/>
      <c r="E22" s="11"/>
      <c r="F22" s="11"/>
      <c r="G22" s="11"/>
      <c r="H22" s="11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</sheetData>
  <sheetProtection formatCells="0" formatColumns="0" formatRows="0" insertColumns="0" insertRows="0" insertHyperlinks="0" deleteColumns="0" deleteRows="0" sort="0" autoFilter="0" pivotTables="0"/>
  <mergeCells count="13">
    <mergeCell ref="G3:G4"/>
    <mergeCell ref="L3:L4"/>
    <mergeCell ref="M3:M4"/>
    <mergeCell ref="A1:M2"/>
    <mergeCell ref="H3:H4"/>
    <mergeCell ref="I3:I4"/>
    <mergeCell ref="J3:J4"/>
    <mergeCell ref="K3:K4"/>
    <mergeCell ref="A3:A4"/>
    <mergeCell ref="B3:B4"/>
    <mergeCell ref="C3:C4"/>
    <mergeCell ref="D3:E3"/>
    <mergeCell ref="F3:F4"/>
  </mergeCells>
  <printOptions gridLines="1"/>
  <pageMargins left="0.4330708661417323" right="0.2362204724409449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Лобанова</dc:creator>
  <cp:keywords/>
  <dc:description/>
  <cp:lastModifiedBy>Helen</cp:lastModifiedBy>
  <cp:lastPrinted>2015-01-22T07:09:49Z</cp:lastPrinted>
  <dcterms:created xsi:type="dcterms:W3CDTF">2009-10-23T08:50:31Z</dcterms:created>
  <dcterms:modified xsi:type="dcterms:W3CDTF">2015-01-22T07:09:59Z</dcterms:modified>
  <cp:category/>
  <cp:version/>
  <cp:contentType/>
  <cp:contentStatus/>
</cp:coreProperties>
</file>